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TINE\FSKBH\Stævner\Mesterskabsstævne\"/>
    </mc:Choice>
  </mc:AlternateContent>
  <xr:revisionPtr revIDLastSave="0" documentId="13_ncr:1_{BF8922E7-980A-4D6A-B6C6-85CC295124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ldboys" sheetId="5" r:id="rId1"/>
    <sheet name="Oldgirls" sheetId="6" r:id="rId2"/>
    <sheet name="OB P" sheetId="7" r:id="rId3"/>
    <sheet name="OG P" sheetId="8" r:id="rId4"/>
    <sheet name="OLD Mix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5" l="1"/>
  <c r="A37" i="5" s="1"/>
  <c r="A38" i="5" s="1"/>
  <c r="A41" i="5"/>
  <c r="A42" i="5" s="1"/>
  <c r="A43" i="5" s="1"/>
  <c r="A44" i="5" s="1"/>
  <c r="A30" i="5"/>
  <c r="A31" i="5" s="1"/>
  <c r="A32" i="5" s="1"/>
  <c r="A33" i="5" s="1"/>
  <c r="A34" i="5" s="1"/>
  <c r="A35" i="5" s="1"/>
  <c r="A29" i="5"/>
  <c r="A28" i="5"/>
  <c r="A21" i="5"/>
  <c r="A22" i="5" s="1"/>
  <c r="A23" i="5" s="1"/>
  <c r="A24" i="5" s="1"/>
  <c r="A25" i="5" s="1"/>
  <c r="A20" i="5"/>
  <c r="A19" i="5"/>
  <c r="A18" i="5"/>
  <c r="F3" i="6"/>
  <c r="F9" i="6"/>
  <c r="F12" i="6"/>
  <c r="F5" i="6"/>
  <c r="F6" i="5"/>
  <c r="F41" i="5"/>
  <c r="F44" i="5"/>
  <c r="F36" i="5"/>
  <c r="F42" i="5"/>
  <c r="F34" i="5"/>
  <c r="F15" i="5"/>
  <c r="F10" i="5"/>
  <c r="F6" i="6"/>
  <c r="F38" i="5"/>
  <c r="F33" i="5"/>
  <c r="F30" i="5"/>
  <c r="F29" i="5"/>
  <c r="F23" i="5"/>
  <c r="F22" i="5"/>
  <c r="F4" i="5"/>
  <c r="F17" i="5"/>
  <c r="E4" i="9"/>
  <c r="E7" i="9"/>
  <c r="E10" i="9"/>
  <c r="E4" i="8"/>
  <c r="E13" i="7"/>
  <c r="E7" i="7"/>
  <c r="E25" i="7"/>
  <c r="E4" i="7"/>
  <c r="E28" i="7"/>
  <c r="E22" i="7"/>
  <c r="E16" i="7"/>
  <c r="E10" i="7"/>
  <c r="E19" i="7"/>
  <c r="F11" i="6"/>
  <c r="F10" i="6"/>
  <c r="F8" i="6"/>
  <c r="F4" i="6"/>
  <c r="F37" i="5"/>
  <c r="F28" i="5"/>
  <c r="F43" i="5"/>
  <c r="F24" i="5"/>
  <c r="F40" i="5"/>
  <c r="F35" i="5"/>
  <c r="F32" i="5"/>
  <c r="F21" i="5"/>
  <c r="F31" i="5"/>
  <c r="F20" i="5"/>
  <c r="F19" i="5"/>
  <c r="F18" i="5"/>
  <c r="F14" i="5"/>
  <c r="F27" i="5"/>
  <c r="F12" i="5"/>
  <c r="F11" i="5"/>
  <c r="F13" i="5"/>
  <c r="F9" i="5"/>
  <c r="F8" i="5"/>
  <c r="F7" i="5"/>
  <c r="F5" i="5"/>
  <c r="F3" i="5"/>
</calcChain>
</file>

<file path=xl/sharedStrings.xml><?xml version="1.0" encoding="utf-8"?>
<sst xmlns="http://schemas.openxmlformats.org/spreadsheetml/2006/main" count="319" uniqueCount="142">
  <si>
    <t>Navn</t>
  </si>
  <si>
    <t>Klub</t>
  </si>
  <si>
    <t xml:space="preserve">Div. </t>
  </si>
  <si>
    <t>DSB</t>
  </si>
  <si>
    <t>Licens</t>
  </si>
  <si>
    <t>Danske Bank</t>
  </si>
  <si>
    <t>Topdanmark</t>
  </si>
  <si>
    <t>Grethe Aggergaard</t>
  </si>
  <si>
    <t>Jane Rasmussen</t>
  </si>
  <si>
    <t>Frank Aggergaard</t>
  </si>
  <si>
    <t>Sevang</t>
  </si>
  <si>
    <t>Tine Bune</t>
  </si>
  <si>
    <t>Bjarne Olsen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</si>
  <si>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</si>
  <si>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</si>
  <si>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</si>
  <si>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</si>
  <si>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</si>
  <si>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</si>
  <si>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</si>
  <si>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</si>
  <si>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</si>
  <si>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301.</t>
  </si>
  <si>
    <t>401.</t>
  </si>
  <si>
    <t>402.</t>
  </si>
  <si>
    <t>Nr.</t>
  </si>
  <si>
    <t>Jan Bastholm</t>
  </si>
  <si>
    <t>Lotte Qwist</t>
  </si>
  <si>
    <t>ALI</t>
  </si>
  <si>
    <t>Rene Laundav</t>
  </si>
  <si>
    <t>John Kønigsberg</t>
  </si>
  <si>
    <t>Ebbe Jensen</t>
  </si>
  <si>
    <t>Susanne Landgreen</t>
  </si>
  <si>
    <t>Brian Telander</t>
  </si>
  <si>
    <t>Henrik Børgesen</t>
  </si>
  <si>
    <t>Jakob Borre Nielsen</t>
  </si>
  <si>
    <t>Karen Rasmussen</t>
  </si>
  <si>
    <t>HBK Sport</t>
  </si>
  <si>
    <t>Henry Frederiksen</t>
  </si>
  <si>
    <t>Leif Corfixsen</t>
  </si>
  <si>
    <t>Per B Nielsen</t>
  </si>
  <si>
    <t>403.</t>
  </si>
  <si>
    <t>Enkeltmedlem</t>
  </si>
  <si>
    <t xml:space="preserve">Ericsson </t>
  </si>
  <si>
    <t>Carsten Hammershøj</t>
  </si>
  <si>
    <t>Toni Glud</t>
  </si>
  <si>
    <t>Keld V Olsen</t>
  </si>
  <si>
    <t>Coop Idræt</t>
  </si>
  <si>
    <t>Alex Kristensen</t>
  </si>
  <si>
    <t>Lars Klokkedal</t>
  </si>
  <si>
    <t>John M Larsen</t>
  </si>
  <si>
    <t>Zülfi Aydogmus</t>
  </si>
  <si>
    <t>Tommy Christensen</t>
  </si>
  <si>
    <t>006-045</t>
  </si>
  <si>
    <t>Jonna Holm</t>
  </si>
  <si>
    <t>024-006</t>
  </si>
  <si>
    <t>Annette Christiansen</t>
  </si>
  <si>
    <t>024-024</t>
  </si>
  <si>
    <t>024-012</t>
  </si>
  <si>
    <t>024-059</t>
  </si>
  <si>
    <t>024-029</t>
  </si>
  <si>
    <t>Leif Slangerup</t>
  </si>
  <si>
    <t>Nordea</t>
  </si>
  <si>
    <t>Jan Lund Skov</t>
  </si>
  <si>
    <t>Bjarne Skipper</t>
  </si>
  <si>
    <t>Søren Roslyng</t>
  </si>
  <si>
    <t>101-039</t>
  </si>
  <si>
    <t>Henrik Hansen</t>
  </si>
  <si>
    <t>101-037</t>
  </si>
  <si>
    <t>Lars Linder</t>
  </si>
  <si>
    <t>Carsten Gjertsen</t>
  </si>
  <si>
    <t>Jan Knudsen</t>
  </si>
  <si>
    <t>SDCA</t>
  </si>
  <si>
    <t>117-185</t>
  </si>
  <si>
    <t>Per Mundberg</t>
  </si>
  <si>
    <t>026-007</t>
  </si>
  <si>
    <t>C/T-I</t>
  </si>
  <si>
    <t>005-011</t>
  </si>
  <si>
    <t>005-001</t>
  </si>
  <si>
    <t>005-055</t>
  </si>
  <si>
    <t>005-031</t>
  </si>
  <si>
    <t>005-003</t>
  </si>
  <si>
    <t>033-014</t>
  </si>
  <si>
    <t>2. Div</t>
  </si>
  <si>
    <t>1. Div</t>
  </si>
  <si>
    <t>033-016</t>
  </si>
  <si>
    <t>033-002</t>
  </si>
  <si>
    <t>133-004</t>
  </si>
  <si>
    <t>343-002</t>
  </si>
  <si>
    <t>3. Div</t>
  </si>
  <si>
    <t>5. Div</t>
  </si>
  <si>
    <t>033-011</t>
  </si>
  <si>
    <t>343-007</t>
  </si>
  <si>
    <t>343-001</t>
  </si>
  <si>
    <t>343-003</t>
  </si>
  <si>
    <t>006-011</t>
  </si>
  <si>
    <t>033-035</t>
  </si>
  <si>
    <t>101-019</t>
  </si>
  <si>
    <t>4. Div</t>
  </si>
  <si>
    <t>999-025</t>
  </si>
  <si>
    <t>999-043</t>
  </si>
  <si>
    <t>101-033</t>
  </si>
  <si>
    <t>101-005</t>
  </si>
  <si>
    <t>033-007</t>
  </si>
  <si>
    <t>106-001</t>
  </si>
  <si>
    <t>106-033</t>
  </si>
  <si>
    <t>155-001</t>
  </si>
  <si>
    <t>006-041</t>
  </si>
  <si>
    <t>006-037</t>
  </si>
  <si>
    <t>Børge Keller</t>
  </si>
  <si>
    <t>Lilian Andersen</t>
  </si>
  <si>
    <t>007-171</t>
  </si>
  <si>
    <t>Tryg</t>
  </si>
  <si>
    <t>Allan Hansen</t>
  </si>
  <si>
    <t>Steen Højager</t>
  </si>
  <si>
    <t>007-009</t>
  </si>
  <si>
    <t>999-117</t>
  </si>
  <si>
    <t>007-012</t>
  </si>
  <si>
    <t>Ole Jørgensen</t>
  </si>
  <si>
    <t>101-023</t>
  </si>
  <si>
    <t>Allan G Egede</t>
  </si>
  <si>
    <t>101-001</t>
  </si>
  <si>
    <t>Erik Lund</t>
  </si>
  <si>
    <t>332-019</t>
  </si>
  <si>
    <t>MBW-I</t>
  </si>
  <si>
    <t>Johnny Bruun</t>
  </si>
  <si>
    <t>332-003</t>
  </si>
  <si>
    <t>Steen Brehmer</t>
  </si>
  <si>
    <t>332-027</t>
  </si>
  <si>
    <t>Per Klokmose</t>
  </si>
  <si>
    <t>032-173</t>
  </si>
  <si>
    <t>Disa</t>
  </si>
  <si>
    <t>Finn Storgaard</t>
  </si>
  <si>
    <t>006-033</t>
  </si>
  <si>
    <t>Resultat</t>
  </si>
  <si>
    <t>Total</t>
  </si>
  <si>
    <t>Præmie</t>
  </si>
  <si>
    <t>Medajle</t>
  </si>
  <si>
    <t>X</t>
  </si>
  <si>
    <t xml:space="preserve">Guld </t>
  </si>
  <si>
    <t>Sølv</t>
  </si>
  <si>
    <t>Bronze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</si>
</sst>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" fontId="5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1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4"/>
  <sheetViews>
    <sheetView tabSelected="1" workbookViewId="0">
      <selection activeCell="F1" sqref="F1:H44"/>
    </sheetView>
  </sheetViews>
  <sheetFormatPr defaultRowHeight="15" x14ac:dyDescent="0.25"/>
  <cols>
    <col min="1" max="1" width="9.140625" style="1"/>
    <col min="2" max="2" width="27.140625" style="1" customWidth="1"/>
    <col min="3" max="3" width="12.28515625" style="1" customWidth="1"/>
    <col min="4" max="4" width="14.7109375" style="1" customWidth="1"/>
    <col min="5" max="5" width="9.140625" style="1"/>
    <col min="6" max="6" width="9.140625" style="10"/>
    <col min="7" max="8" width="9.140625" style="12"/>
    <col min="9" max="16384" width="9.140625" style="1"/>
  </cols>
  <sheetData>
    <row r="1" spans="1:8" x14ac:dyDescent="0.25">
      <c r="A1" s="2" t="s">
        <v>25</v>
      </c>
      <c r="B1" s="3" t="s">
        <v>0</v>
      </c>
      <c r="C1" s="3" t="s">
        <v>4</v>
      </c>
      <c r="D1" s="3" t="s">
        <v>1</v>
      </c>
      <c r="E1" s="3" t="s">
        <v>2</v>
      </c>
      <c r="F1" s="13" t="s">
        <v>134</v>
      </c>
      <c r="G1" s="9" t="s">
        <v>136</v>
      </c>
      <c r="H1" s="9" t="s">
        <v>137</v>
      </c>
    </row>
    <row r="2" spans="1:8" x14ac:dyDescent="0.25">
      <c r="A2" s="2"/>
      <c r="B2" s="3"/>
      <c r="C2" s="3"/>
      <c r="D2" s="3"/>
      <c r="E2" s="3"/>
      <c r="F2" s="14"/>
      <c r="G2" s="4"/>
      <c r="H2" s="4"/>
    </row>
    <row r="3" spans="1:8" x14ac:dyDescent="0.25">
      <c r="A3" s="3">
        <v>1</v>
      </c>
      <c r="B3" s="8" t="s">
        <v>70</v>
      </c>
      <c r="C3" s="8" t="s">
        <v>108</v>
      </c>
      <c r="D3" s="8" t="s">
        <v>47</v>
      </c>
      <c r="E3" s="8" t="s">
        <v>84</v>
      </c>
      <c r="F3" s="13">
        <f>200+256+225+246+227+267</f>
        <v>1421</v>
      </c>
      <c r="G3" s="9" t="s">
        <v>138</v>
      </c>
      <c r="H3" s="9" t="s">
        <v>139</v>
      </c>
    </row>
    <row r="4" spans="1:8" x14ac:dyDescent="0.25">
      <c r="A4" s="3">
        <v>2</v>
      </c>
      <c r="B4" s="8" t="s">
        <v>113</v>
      </c>
      <c r="C4" s="8" t="s">
        <v>111</v>
      </c>
      <c r="D4" s="8" t="s">
        <v>112</v>
      </c>
      <c r="E4" s="8" t="s">
        <v>84</v>
      </c>
      <c r="F4" s="13">
        <f>188+238+267+220+196+211</f>
        <v>1320</v>
      </c>
      <c r="G4" s="9" t="s">
        <v>138</v>
      </c>
      <c r="H4" s="9" t="s">
        <v>140</v>
      </c>
    </row>
    <row r="5" spans="1:8" x14ac:dyDescent="0.25">
      <c r="A5" s="3">
        <v>3</v>
      </c>
      <c r="B5" s="8" t="s">
        <v>12</v>
      </c>
      <c r="C5" s="8" t="s">
        <v>60</v>
      </c>
      <c r="D5" s="8" t="s">
        <v>3</v>
      </c>
      <c r="E5" s="8" t="s">
        <v>84</v>
      </c>
      <c r="F5" s="13">
        <f>210+227+244+200+167+236</f>
        <v>1284</v>
      </c>
      <c r="G5" s="9" t="s">
        <v>138</v>
      </c>
      <c r="H5" s="9" t="s">
        <v>141</v>
      </c>
    </row>
    <row r="6" spans="1:8" x14ac:dyDescent="0.25">
      <c r="A6" s="3">
        <v>4</v>
      </c>
      <c r="B6" s="8" t="s">
        <v>33</v>
      </c>
      <c r="C6" s="8" t="s">
        <v>59</v>
      </c>
      <c r="D6" s="8" t="s">
        <v>3</v>
      </c>
      <c r="E6" s="8" t="s">
        <v>84</v>
      </c>
      <c r="F6" s="13">
        <f>223+158+247+214+209+215</f>
        <v>1266</v>
      </c>
      <c r="G6" s="4"/>
      <c r="H6" s="4"/>
    </row>
    <row r="7" spans="1:8" x14ac:dyDescent="0.25">
      <c r="A7" s="3">
        <v>5</v>
      </c>
      <c r="B7" s="8" t="s">
        <v>120</v>
      </c>
      <c r="C7" s="8" t="s">
        <v>121</v>
      </c>
      <c r="D7" s="8" t="s">
        <v>62</v>
      </c>
      <c r="E7" s="8" t="s">
        <v>84</v>
      </c>
      <c r="F7" s="13">
        <f>223+216+192+219+191+211</f>
        <v>1252</v>
      </c>
      <c r="G7" s="4"/>
      <c r="H7" s="4"/>
    </row>
    <row r="8" spans="1:8" x14ac:dyDescent="0.25">
      <c r="A8" s="3">
        <v>6</v>
      </c>
      <c r="B8" s="8" t="s">
        <v>52</v>
      </c>
      <c r="C8" s="8" t="s">
        <v>53</v>
      </c>
      <c r="D8" s="8" t="s">
        <v>47</v>
      </c>
      <c r="E8" s="8" t="s">
        <v>84</v>
      </c>
      <c r="F8" s="13">
        <f>186+208+217+219+201+204</f>
        <v>1235</v>
      </c>
      <c r="G8" s="4"/>
      <c r="H8" s="4"/>
    </row>
    <row r="9" spans="1:8" x14ac:dyDescent="0.25">
      <c r="A9" s="3">
        <v>7</v>
      </c>
      <c r="B9" s="8" t="s">
        <v>69</v>
      </c>
      <c r="C9" s="8" t="s">
        <v>107</v>
      </c>
      <c r="D9" s="8" t="s">
        <v>47</v>
      </c>
      <c r="E9" s="8" t="s">
        <v>84</v>
      </c>
      <c r="F9" s="13">
        <f>211+170+192+195+232+214</f>
        <v>1214</v>
      </c>
      <c r="G9" s="4"/>
      <c r="H9" s="4"/>
    </row>
    <row r="10" spans="1:8" x14ac:dyDescent="0.25">
      <c r="A10" s="3">
        <v>8</v>
      </c>
      <c r="B10" s="8" t="s">
        <v>48</v>
      </c>
      <c r="C10" s="8" t="s">
        <v>95</v>
      </c>
      <c r="D10" s="8" t="s">
        <v>47</v>
      </c>
      <c r="E10" s="8" t="s">
        <v>84</v>
      </c>
      <c r="F10" s="13">
        <f>213+217+191+179+224+179</f>
        <v>1203</v>
      </c>
      <c r="G10" s="4"/>
      <c r="H10" s="4"/>
    </row>
    <row r="11" spans="1:8" x14ac:dyDescent="0.25">
      <c r="A11" s="3">
        <v>9</v>
      </c>
      <c r="B11" s="8" t="s">
        <v>34</v>
      </c>
      <c r="C11" s="8" t="s">
        <v>104</v>
      </c>
      <c r="D11" s="8" t="s">
        <v>43</v>
      </c>
      <c r="E11" s="8" t="s">
        <v>84</v>
      </c>
      <c r="F11" s="13">
        <f>226+156+199+213+201+191</f>
        <v>1186</v>
      </c>
      <c r="G11" s="4"/>
      <c r="H11" s="4"/>
    </row>
    <row r="12" spans="1:8" x14ac:dyDescent="0.25">
      <c r="A12" s="3">
        <v>10</v>
      </c>
      <c r="B12" s="8" t="s">
        <v>29</v>
      </c>
      <c r="C12" s="8" t="s">
        <v>77</v>
      </c>
      <c r="D12" s="8" t="s">
        <v>28</v>
      </c>
      <c r="E12" s="8" t="s">
        <v>84</v>
      </c>
      <c r="F12" s="13">
        <f>208+230+167+215+196+168</f>
        <v>1184</v>
      </c>
      <c r="G12" s="4"/>
      <c r="H12" s="4"/>
    </row>
    <row r="13" spans="1:8" x14ac:dyDescent="0.25">
      <c r="A13" s="3">
        <v>11</v>
      </c>
      <c r="B13" s="8" t="s">
        <v>30</v>
      </c>
      <c r="C13" s="8" t="s">
        <v>79</v>
      </c>
      <c r="D13" s="8" t="s">
        <v>28</v>
      </c>
      <c r="E13" s="8" t="s">
        <v>84</v>
      </c>
      <c r="F13" s="13">
        <f>174+187+220+181+224+190</f>
        <v>1176</v>
      </c>
      <c r="G13" s="4"/>
      <c r="H13" s="4"/>
    </row>
    <row r="14" spans="1:8" x14ac:dyDescent="0.25">
      <c r="A14" s="3">
        <v>12</v>
      </c>
      <c r="B14" s="8" t="s">
        <v>26</v>
      </c>
      <c r="C14" s="8" t="s">
        <v>106</v>
      </c>
      <c r="D14" s="8" t="s">
        <v>10</v>
      </c>
      <c r="E14" s="8" t="s">
        <v>84</v>
      </c>
      <c r="F14" s="13">
        <f>245+160+199+213+171+132</f>
        <v>1120</v>
      </c>
      <c r="G14" s="4"/>
      <c r="H14" s="4"/>
    </row>
    <row r="15" spans="1:8" x14ac:dyDescent="0.25">
      <c r="A15" s="3">
        <v>13</v>
      </c>
      <c r="B15" s="8" t="s">
        <v>132</v>
      </c>
      <c r="C15" s="8" t="s">
        <v>133</v>
      </c>
      <c r="D15" s="8" t="s">
        <v>47</v>
      </c>
      <c r="E15" s="8" t="s">
        <v>84</v>
      </c>
      <c r="F15" s="13">
        <f>196+165+126+186+159+203</f>
        <v>1035</v>
      </c>
      <c r="G15" s="4"/>
      <c r="H15" s="4"/>
    </row>
    <row r="16" spans="1:8" x14ac:dyDescent="0.25">
      <c r="A16" s="3"/>
      <c r="B16" s="8"/>
      <c r="C16" s="8"/>
      <c r="D16" s="8"/>
      <c r="E16" s="8"/>
      <c r="F16" s="13"/>
      <c r="G16" s="4"/>
      <c r="H16" s="4"/>
    </row>
    <row r="17" spans="1:8" x14ac:dyDescent="0.25">
      <c r="A17" s="3">
        <v>1</v>
      </c>
      <c r="B17" s="8" t="s">
        <v>114</v>
      </c>
      <c r="C17" s="8" t="s">
        <v>115</v>
      </c>
      <c r="D17" s="8" t="s">
        <v>112</v>
      </c>
      <c r="E17" s="8" t="s">
        <v>83</v>
      </c>
      <c r="F17" s="13">
        <f>211+180+192+176+210+207</f>
        <v>1176</v>
      </c>
      <c r="G17" s="9" t="s">
        <v>138</v>
      </c>
      <c r="H17" s="4"/>
    </row>
    <row r="18" spans="1:8" x14ac:dyDescent="0.25">
      <c r="A18" s="3">
        <f>A17+1</f>
        <v>2</v>
      </c>
      <c r="B18" s="8" t="s">
        <v>44</v>
      </c>
      <c r="C18" s="8" t="s">
        <v>80</v>
      </c>
      <c r="D18" s="8" t="s">
        <v>28</v>
      </c>
      <c r="E18" s="8" t="s">
        <v>83</v>
      </c>
      <c r="F18" s="13">
        <f>191+191+133+213+182+172</f>
        <v>1082</v>
      </c>
      <c r="G18" s="9" t="s">
        <v>138</v>
      </c>
      <c r="H18" s="4"/>
    </row>
    <row r="19" spans="1:8" x14ac:dyDescent="0.25">
      <c r="A19" s="3">
        <f t="shared" ref="A19:A25" si="0">A18+1</f>
        <v>3</v>
      </c>
      <c r="B19" s="8" t="s">
        <v>63</v>
      </c>
      <c r="C19" s="8" t="s">
        <v>102</v>
      </c>
      <c r="D19" s="8" t="s">
        <v>62</v>
      </c>
      <c r="E19" s="8" t="s">
        <v>83</v>
      </c>
      <c r="F19" s="13">
        <f>167+145+161+193+173+202</f>
        <v>1041</v>
      </c>
      <c r="G19" s="4"/>
      <c r="H19" s="4"/>
    </row>
    <row r="20" spans="1:8" x14ac:dyDescent="0.25">
      <c r="A20" s="3">
        <f t="shared" si="0"/>
        <v>4</v>
      </c>
      <c r="B20" s="8" t="s">
        <v>35</v>
      </c>
      <c r="C20" s="8" t="s">
        <v>105</v>
      </c>
      <c r="D20" s="8" t="s">
        <v>43</v>
      </c>
      <c r="E20" s="8" t="s">
        <v>83</v>
      </c>
      <c r="F20" s="13">
        <f>159+197+191+161+190+137</f>
        <v>1035</v>
      </c>
      <c r="G20" s="4"/>
      <c r="H20" s="4"/>
    </row>
    <row r="21" spans="1:8" x14ac:dyDescent="0.25">
      <c r="A21" s="3">
        <f t="shared" si="0"/>
        <v>5</v>
      </c>
      <c r="B21" s="8" t="s">
        <v>127</v>
      </c>
      <c r="C21" s="8" t="s">
        <v>128</v>
      </c>
      <c r="D21" s="8" t="s">
        <v>124</v>
      </c>
      <c r="E21" s="8" t="s">
        <v>83</v>
      </c>
      <c r="F21" s="13">
        <f>177+199+146+155+173+174</f>
        <v>1024</v>
      </c>
      <c r="G21" s="4"/>
      <c r="H21" s="4"/>
    </row>
    <row r="22" spans="1:8" x14ac:dyDescent="0.25">
      <c r="A22" s="3">
        <f t="shared" si="0"/>
        <v>6</v>
      </c>
      <c r="B22" s="8" t="s">
        <v>74</v>
      </c>
      <c r="C22" s="8" t="s">
        <v>75</v>
      </c>
      <c r="D22" s="8" t="s">
        <v>76</v>
      </c>
      <c r="E22" s="8" t="s">
        <v>83</v>
      </c>
      <c r="F22" s="13">
        <f>164+180+183+169+129+182</f>
        <v>1007</v>
      </c>
      <c r="G22" s="4"/>
      <c r="H22" s="4"/>
    </row>
    <row r="23" spans="1:8" x14ac:dyDescent="0.25">
      <c r="A23" s="3">
        <f t="shared" si="0"/>
        <v>7</v>
      </c>
      <c r="B23" s="8" t="s">
        <v>71</v>
      </c>
      <c r="C23" s="8" t="s">
        <v>73</v>
      </c>
      <c r="D23" s="8" t="s">
        <v>72</v>
      </c>
      <c r="E23" s="8" t="s">
        <v>83</v>
      </c>
      <c r="F23" s="13">
        <f>154+145+185+144+181+183</f>
        <v>992</v>
      </c>
      <c r="G23" s="4"/>
      <c r="H23" s="4"/>
    </row>
    <row r="24" spans="1:8" x14ac:dyDescent="0.25">
      <c r="A24" s="3">
        <f t="shared" si="0"/>
        <v>8</v>
      </c>
      <c r="B24" s="8" t="s">
        <v>64</v>
      </c>
      <c r="C24" s="8" t="s">
        <v>101</v>
      </c>
      <c r="D24" s="8" t="s">
        <v>62</v>
      </c>
      <c r="E24" s="8" t="s">
        <v>83</v>
      </c>
      <c r="F24" s="13">
        <f>129+138+181+159+165+171</f>
        <v>943</v>
      </c>
      <c r="G24" s="4"/>
      <c r="H24" s="4"/>
    </row>
    <row r="25" spans="1:8" x14ac:dyDescent="0.25">
      <c r="A25" s="3">
        <f t="shared" si="0"/>
        <v>9</v>
      </c>
      <c r="B25" s="8" t="s">
        <v>45</v>
      </c>
      <c r="C25" s="8" t="s">
        <v>81</v>
      </c>
      <c r="D25" s="8" t="s">
        <v>28</v>
      </c>
      <c r="E25" s="8" t="s">
        <v>83</v>
      </c>
      <c r="F25" s="13">
        <v>0</v>
      </c>
      <c r="G25" s="4"/>
      <c r="H25" s="4"/>
    </row>
    <row r="26" spans="1:8" x14ac:dyDescent="0.25">
      <c r="A26" s="3"/>
      <c r="B26" s="8"/>
      <c r="C26" s="8"/>
      <c r="D26" s="8"/>
      <c r="E26" s="8"/>
      <c r="F26" s="13"/>
      <c r="G26" s="4"/>
      <c r="H26" s="4"/>
    </row>
    <row r="27" spans="1:8" x14ac:dyDescent="0.25">
      <c r="A27" s="3">
        <v>1</v>
      </c>
      <c r="B27" s="8" t="s">
        <v>9</v>
      </c>
      <c r="C27" s="8" t="s">
        <v>103</v>
      </c>
      <c r="D27" s="8" t="s">
        <v>5</v>
      </c>
      <c r="E27" s="8" t="s">
        <v>89</v>
      </c>
      <c r="F27" s="13">
        <f>182+212+181+180+221+166</f>
        <v>1142</v>
      </c>
      <c r="G27" s="9" t="s">
        <v>138</v>
      </c>
      <c r="H27" s="4"/>
    </row>
    <row r="28" spans="1:8" x14ac:dyDescent="0.25">
      <c r="A28" s="3">
        <f>A27+1</f>
        <v>2</v>
      </c>
      <c r="B28" s="8" t="s">
        <v>40</v>
      </c>
      <c r="C28" s="8" t="s">
        <v>78</v>
      </c>
      <c r="D28" s="8" t="s">
        <v>28</v>
      </c>
      <c r="E28" s="8" t="s">
        <v>89</v>
      </c>
      <c r="F28" s="13">
        <f>183+166+162+193+197+173</f>
        <v>1074</v>
      </c>
      <c r="G28" s="9" t="s">
        <v>138</v>
      </c>
      <c r="H28" s="4"/>
    </row>
    <row r="29" spans="1:8" x14ac:dyDescent="0.25">
      <c r="A29" s="3">
        <f t="shared" ref="A29:A38" si="1">A28+1</f>
        <v>3</v>
      </c>
      <c r="B29" s="8" t="s">
        <v>51</v>
      </c>
      <c r="C29" s="8" t="s">
        <v>100</v>
      </c>
      <c r="D29" s="8" t="s">
        <v>42</v>
      </c>
      <c r="E29" s="8" t="s">
        <v>89</v>
      </c>
      <c r="F29" s="13">
        <f>157+182+170+192+163+199</f>
        <v>1063</v>
      </c>
      <c r="G29" s="4"/>
      <c r="H29" s="4"/>
    </row>
    <row r="30" spans="1:8" x14ac:dyDescent="0.25">
      <c r="A30" s="3">
        <f t="shared" si="1"/>
        <v>4</v>
      </c>
      <c r="B30" s="8" t="s">
        <v>50</v>
      </c>
      <c r="C30" s="8" t="s">
        <v>99</v>
      </c>
      <c r="D30" s="8" t="s">
        <v>42</v>
      </c>
      <c r="E30" s="8" t="s">
        <v>89</v>
      </c>
      <c r="F30" s="13">
        <f>186+181+184+177+188+139</f>
        <v>1055</v>
      </c>
      <c r="G30" s="4"/>
      <c r="H30" s="4"/>
    </row>
    <row r="31" spans="1:8" x14ac:dyDescent="0.25">
      <c r="A31" s="3">
        <f t="shared" si="1"/>
        <v>5</v>
      </c>
      <c r="B31" s="8" t="s">
        <v>67</v>
      </c>
      <c r="C31" s="8" t="s">
        <v>68</v>
      </c>
      <c r="D31" s="8" t="s">
        <v>62</v>
      </c>
      <c r="E31" s="8" t="s">
        <v>89</v>
      </c>
      <c r="F31" s="13">
        <f>170+190+154+149+181+195</f>
        <v>1039</v>
      </c>
      <c r="G31" s="4"/>
      <c r="H31" s="4"/>
    </row>
    <row r="32" spans="1:8" x14ac:dyDescent="0.25">
      <c r="A32" s="3">
        <f t="shared" si="1"/>
        <v>6</v>
      </c>
      <c r="B32" s="8" t="s">
        <v>129</v>
      </c>
      <c r="C32" s="8" t="s">
        <v>130</v>
      </c>
      <c r="D32" s="8" t="s">
        <v>131</v>
      </c>
      <c r="E32" s="8" t="s">
        <v>89</v>
      </c>
      <c r="F32" s="13">
        <f>171+175+209+176+138+149</f>
        <v>1018</v>
      </c>
      <c r="G32" s="4"/>
      <c r="H32" s="4"/>
    </row>
    <row r="33" spans="1:8" x14ac:dyDescent="0.25">
      <c r="A33" s="3">
        <f t="shared" si="1"/>
        <v>7</v>
      </c>
      <c r="B33" s="8" t="s">
        <v>31</v>
      </c>
      <c r="C33" s="8" t="s">
        <v>91</v>
      </c>
      <c r="D33" s="8" t="s">
        <v>5</v>
      </c>
      <c r="E33" s="8" t="s">
        <v>89</v>
      </c>
      <c r="F33" s="13">
        <f>155+201+168+159+140+191</f>
        <v>1014</v>
      </c>
      <c r="G33" s="4"/>
      <c r="H33" s="4"/>
    </row>
    <row r="34" spans="1:8" x14ac:dyDescent="0.25">
      <c r="A34" s="3">
        <f t="shared" si="1"/>
        <v>8</v>
      </c>
      <c r="B34" s="8" t="s">
        <v>49</v>
      </c>
      <c r="C34" s="8" t="s">
        <v>96</v>
      </c>
      <c r="D34" s="8" t="s">
        <v>5</v>
      </c>
      <c r="E34" s="8" t="s">
        <v>89</v>
      </c>
      <c r="F34" s="13">
        <f>160+179+148+135+185+203</f>
        <v>1010</v>
      </c>
      <c r="G34" s="4"/>
      <c r="H34" s="4"/>
    </row>
    <row r="35" spans="1:8" x14ac:dyDescent="0.25">
      <c r="A35" s="3">
        <f t="shared" si="1"/>
        <v>9</v>
      </c>
      <c r="B35" s="8" t="s">
        <v>118</v>
      </c>
      <c r="C35" s="8" t="s">
        <v>119</v>
      </c>
      <c r="D35" s="8" t="s">
        <v>62</v>
      </c>
      <c r="E35" s="8" t="s">
        <v>89</v>
      </c>
      <c r="F35" s="13">
        <f>169+135+135+185+182+198</f>
        <v>1004</v>
      </c>
      <c r="G35" s="4"/>
      <c r="H35" s="4"/>
    </row>
    <row r="36" spans="1:8" x14ac:dyDescent="0.25">
      <c r="A36" s="3">
        <f t="shared" si="1"/>
        <v>10</v>
      </c>
      <c r="B36" s="8" t="s">
        <v>38</v>
      </c>
      <c r="C36" s="8" t="s">
        <v>92</v>
      </c>
      <c r="D36" s="8" t="s">
        <v>37</v>
      </c>
      <c r="E36" s="8" t="s">
        <v>89</v>
      </c>
      <c r="F36" s="13">
        <f>172+187+163+137+169+167</f>
        <v>995</v>
      </c>
      <c r="G36" s="4"/>
      <c r="H36" s="4"/>
    </row>
    <row r="37" spans="1:8" x14ac:dyDescent="0.25">
      <c r="A37" s="3">
        <f t="shared" si="1"/>
        <v>11</v>
      </c>
      <c r="B37" s="8" t="s">
        <v>125</v>
      </c>
      <c r="C37" s="8" t="s">
        <v>126</v>
      </c>
      <c r="D37" s="8" t="s">
        <v>124</v>
      </c>
      <c r="E37" s="8" t="s">
        <v>89</v>
      </c>
      <c r="F37" s="13">
        <f>156+129+202+144+204+153</f>
        <v>988</v>
      </c>
      <c r="G37" s="5"/>
      <c r="H37" s="4"/>
    </row>
    <row r="38" spans="1:8" x14ac:dyDescent="0.25">
      <c r="A38" s="3">
        <f t="shared" si="1"/>
        <v>12</v>
      </c>
      <c r="B38" s="8" t="s">
        <v>109</v>
      </c>
      <c r="C38" s="8" t="s">
        <v>116</v>
      </c>
      <c r="D38" s="8" t="s">
        <v>42</v>
      </c>
      <c r="E38" s="8" t="s">
        <v>89</v>
      </c>
      <c r="F38" s="13">
        <f>137+165+150+139+153+169</f>
        <v>913</v>
      </c>
      <c r="G38" s="4"/>
      <c r="H38" s="4"/>
    </row>
    <row r="39" spans="1:8" x14ac:dyDescent="0.25">
      <c r="A39" s="3"/>
      <c r="B39" s="8"/>
      <c r="C39" s="8"/>
      <c r="D39" s="8"/>
      <c r="E39" s="8"/>
      <c r="F39" s="13"/>
      <c r="G39" s="4"/>
      <c r="H39" s="4"/>
    </row>
    <row r="40" spans="1:8" x14ac:dyDescent="0.25">
      <c r="A40" s="3">
        <v>1</v>
      </c>
      <c r="B40" s="8" t="s">
        <v>65</v>
      </c>
      <c r="C40" s="8" t="s">
        <v>66</v>
      </c>
      <c r="D40" s="8" t="s">
        <v>62</v>
      </c>
      <c r="E40" s="8" t="s">
        <v>98</v>
      </c>
      <c r="F40" s="13">
        <f>161+163+197+121+172+165</f>
        <v>979</v>
      </c>
      <c r="G40" s="9" t="s">
        <v>138</v>
      </c>
      <c r="H40" s="4"/>
    </row>
    <row r="41" spans="1:8" x14ac:dyDescent="0.25">
      <c r="A41" s="3">
        <f>A40+1</f>
        <v>2</v>
      </c>
      <c r="B41" s="8" t="s">
        <v>46</v>
      </c>
      <c r="C41" s="8" t="s">
        <v>94</v>
      </c>
      <c r="D41" s="8" t="s">
        <v>37</v>
      </c>
      <c r="E41" s="8" t="s">
        <v>90</v>
      </c>
      <c r="F41" s="13">
        <f>158+180+144+138+167+177</f>
        <v>964</v>
      </c>
      <c r="G41" s="4"/>
      <c r="H41" s="4"/>
    </row>
    <row r="42" spans="1:8" x14ac:dyDescent="0.25">
      <c r="A42" s="3">
        <f t="shared" ref="A42:A44" si="2">A41+1</f>
        <v>3</v>
      </c>
      <c r="B42" s="8" t="s">
        <v>61</v>
      </c>
      <c r="C42" s="8" t="s">
        <v>97</v>
      </c>
      <c r="D42" s="8" t="s">
        <v>62</v>
      </c>
      <c r="E42" s="8" t="s">
        <v>98</v>
      </c>
      <c r="F42" s="13">
        <f>178+136+160+180+159+132</f>
        <v>945</v>
      </c>
      <c r="G42" s="4"/>
      <c r="H42" s="4"/>
    </row>
    <row r="43" spans="1:8" x14ac:dyDescent="0.25">
      <c r="A43" s="3">
        <f t="shared" si="2"/>
        <v>4</v>
      </c>
      <c r="B43" s="8" t="s">
        <v>122</v>
      </c>
      <c r="C43" s="8" t="s">
        <v>123</v>
      </c>
      <c r="D43" s="8" t="s">
        <v>124</v>
      </c>
      <c r="E43" s="8" t="s">
        <v>98</v>
      </c>
      <c r="F43" s="13">
        <f>157+140+156+145+170+162</f>
        <v>930</v>
      </c>
      <c r="G43" s="4"/>
      <c r="H43" s="4"/>
    </row>
    <row r="44" spans="1:8" x14ac:dyDescent="0.25">
      <c r="A44" s="3">
        <f t="shared" si="2"/>
        <v>5</v>
      </c>
      <c r="B44" s="8" t="s">
        <v>39</v>
      </c>
      <c r="C44" s="8" t="s">
        <v>93</v>
      </c>
      <c r="D44" s="8" t="s">
        <v>37</v>
      </c>
      <c r="E44" s="8" t="s">
        <v>90</v>
      </c>
      <c r="F44" s="13">
        <f>110+130+106+161+162+147</f>
        <v>816</v>
      </c>
      <c r="G44" s="4"/>
      <c r="H44" s="4"/>
    </row>
  </sheetData>
  <sortState xmlns:xlrd2="http://schemas.microsoft.com/office/spreadsheetml/2017/richdata2" ref="B3:F15">
    <sortCondition descending="1" ref="F3:F15"/>
  </sortState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&amp;L&amp;A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0"/>
  <sheetViews>
    <sheetView workbookViewId="0">
      <selection activeCell="F1" sqref="F1:H12"/>
    </sheetView>
  </sheetViews>
  <sheetFormatPr defaultRowHeight="15" x14ac:dyDescent="0.25"/>
  <cols>
    <col min="1" max="1" width="9.140625" style="1"/>
    <col min="2" max="2" width="22.85546875" style="1" customWidth="1"/>
    <col min="3" max="3" width="9.7109375" style="1" customWidth="1"/>
    <col min="4" max="4" width="18.5703125" style="1" customWidth="1"/>
    <col min="5" max="5" width="7.42578125" style="1" customWidth="1"/>
    <col min="6" max="6" width="8.28515625" style="10" bestFit="1" customWidth="1"/>
    <col min="7" max="8" width="9.140625" style="12"/>
    <col min="9" max="16384" width="9.140625" style="1"/>
  </cols>
  <sheetData>
    <row r="1" spans="1:8" x14ac:dyDescent="0.25">
      <c r="A1" s="3"/>
      <c r="B1" s="3" t="s">
        <v>0</v>
      </c>
      <c r="C1" s="3" t="s">
        <v>4</v>
      </c>
      <c r="D1" s="3" t="s">
        <v>1</v>
      </c>
      <c r="E1" s="3" t="s">
        <v>2</v>
      </c>
      <c r="F1" s="13" t="s">
        <v>134</v>
      </c>
      <c r="G1" s="9" t="s">
        <v>136</v>
      </c>
      <c r="H1" s="9" t="s">
        <v>137</v>
      </c>
    </row>
    <row r="2" spans="1:8" x14ac:dyDescent="0.25">
      <c r="A2" s="3"/>
      <c r="B2" s="3"/>
      <c r="C2" s="3"/>
      <c r="D2" s="3"/>
      <c r="E2" s="3"/>
      <c r="F2" s="14"/>
      <c r="G2" s="4"/>
      <c r="H2" s="4"/>
    </row>
    <row r="3" spans="1:8" x14ac:dyDescent="0.25">
      <c r="A3" s="3">
        <v>1</v>
      </c>
      <c r="B3" s="8" t="s">
        <v>27</v>
      </c>
      <c r="C3" s="8" t="s">
        <v>87</v>
      </c>
      <c r="D3" s="8" t="s">
        <v>6</v>
      </c>
      <c r="E3" s="8" t="s">
        <v>84</v>
      </c>
      <c r="F3" s="13">
        <f>215+178+214+245+210+178</f>
        <v>1240</v>
      </c>
      <c r="G3" s="9" t="s">
        <v>138</v>
      </c>
      <c r="H3" s="9" t="s">
        <v>139</v>
      </c>
    </row>
    <row r="4" spans="1:8" x14ac:dyDescent="0.25">
      <c r="A4" s="3">
        <v>2</v>
      </c>
      <c r="B4" s="8" t="s">
        <v>11</v>
      </c>
      <c r="C4" s="8" t="s">
        <v>58</v>
      </c>
      <c r="D4" s="8" t="s">
        <v>3</v>
      </c>
      <c r="E4" s="8" t="s">
        <v>84</v>
      </c>
      <c r="F4" s="13">
        <f>196+215+207+212+189+177</f>
        <v>1196</v>
      </c>
      <c r="G4" s="9"/>
      <c r="H4" s="9" t="s">
        <v>140</v>
      </c>
    </row>
    <row r="5" spans="1:8" x14ac:dyDescent="0.25">
      <c r="A5" s="3">
        <v>3</v>
      </c>
      <c r="B5" s="8" t="s">
        <v>8</v>
      </c>
      <c r="C5" s="8" t="s">
        <v>85</v>
      </c>
      <c r="D5" s="8" t="s">
        <v>5</v>
      </c>
      <c r="E5" s="8" t="s">
        <v>84</v>
      </c>
      <c r="F5" s="13">
        <f>171+269+193+168+173+204</f>
        <v>1178</v>
      </c>
      <c r="G5" s="9"/>
      <c r="H5" s="9" t="s">
        <v>141</v>
      </c>
    </row>
    <row r="6" spans="1:8" x14ac:dyDescent="0.25">
      <c r="A6" s="3">
        <v>4</v>
      </c>
      <c r="B6" s="8" t="s">
        <v>110</v>
      </c>
      <c r="C6" s="8" t="s">
        <v>117</v>
      </c>
      <c r="D6" s="8" t="s">
        <v>112</v>
      </c>
      <c r="E6" s="8" t="s">
        <v>84</v>
      </c>
      <c r="F6" s="13">
        <f>200+194+163+182+182+221</f>
        <v>1142</v>
      </c>
      <c r="G6" s="4"/>
      <c r="H6" s="4"/>
    </row>
    <row r="7" spans="1:8" x14ac:dyDescent="0.25">
      <c r="A7" s="3"/>
      <c r="B7" s="8"/>
      <c r="C7" s="8"/>
      <c r="D7" s="8"/>
      <c r="E7" s="8"/>
      <c r="F7" s="13"/>
      <c r="G7" s="4"/>
      <c r="H7" s="4"/>
    </row>
    <row r="8" spans="1:8" x14ac:dyDescent="0.25">
      <c r="A8" s="3">
        <v>1</v>
      </c>
      <c r="B8" s="8" t="s">
        <v>54</v>
      </c>
      <c r="C8" s="8" t="s">
        <v>55</v>
      </c>
      <c r="D8" s="8" t="s">
        <v>3</v>
      </c>
      <c r="E8" s="8" t="s">
        <v>83</v>
      </c>
      <c r="F8" s="13">
        <f>174+204+192+148+182+218</f>
        <v>1118</v>
      </c>
      <c r="G8" s="9" t="s">
        <v>138</v>
      </c>
      <c r="H8" s="4"/>
    </row>
    <row r="9" spans="1:8" x14ac:dyDescent="0.25">
      <c r="A9" s="3">
        <v>2</v>
      </c>
      <c r="B9" s="8" t="s">
        <v>32</v>
      </c>
      <c r="C9" s="8" t="s">
        <v>86</v>
      </c>
      <c r="D9" s="8" t="s">
        <v>5</v>
      </c>
      <c r="E9" s="8" t="s">
        <v>83</v>
      </c>
      <c r="F9" s="13">
        <f>191+126+204+169+148+139</f>
        <v>977</v>
      </c>
      <c r="G9" s="4"/>
      <c r="H9" s="4"/>
    </row>
    <row r="10" spans="1:8" x14ac:dyDescent="0.25">
      <c r="A10" s="3">
        <v>3</v>
      </c>
      <c r="B10" s="8" t="s">
        <v>7</v>
      </c>
      <c r="C10" s="8" t="s">
        <v>82</v>
      </c>
      <c r="D10" s="8" t="s">
        <v>5</v>
      </c>
      <c r="E10" s="8" t="s">
        <v>83</v>
      </c>
      <c r="F10" s="13">
        <f>135+133+141+135+168+151</f>
        <v>863</v>
      </c>
      <c r="G10" s="4"/>
      <c r="H10" s="4"/>
    </row>
    <row r="11" spans="1:8" x14ac:dyDescent="0.25">
      <c r="A11" s="3">
        <v>4</v>
      </c>
      <c r="B11" s="8" t="s">
        <v>56</v>
      </c>
      <c r="C11" s="8" t="s">
        <v>57</v>
      </c>
      <c r="D11" s="8" t="s">
        <v>3</v>
      </c>
      <c r="E11" s="8" t="s">
        <v>83</v>
      </c>
      <c r="F11" s="13">
        <f>130+168+129+137+132+145</f>
        <v>841</v>
      </c>
      <c r="G11" s="4"/>
      <c r="H11" s="4"/>
    </row>
    <row r="12" spans="1:8" x14ac:dyDescent="0.25">
      <c r="A12" s="3">
        <v>5</v>
      </c>
      <c r="B12" s="8" t="s">
        <v>36</v>
      </c>
      <c r="C12" s="8" t="s">
        <v>88</v>
      </c>
      <c r="D12" s="8" t="s">
        <v>37</v>
      </c>
      <c r="E12" s="8" t="s">
        <v>89</v>
      </c>
      <c r="F12" s="13">
        <f>143+173+129+126+135+102</f>
        <v>808</v>
      </c>
      <c r="G12" s="4"/>
      <c r="H12" s="4"/>
    </row>
    <row r="17" spans="7:7" x14ac:dyDescent="0.25">
      <c r="G17" s="11"/>
    </row>
    <row r="18" spans="7:7" x14ac:dyDescent="0.25">
      <c r="G18" s="11"/>
    </row>
    <row r="27" spans="7:7" x14ac:dyDescent="0.25">
      <c r="G27" s="11"/>
    </row>
    <row r="28" spans="7:7" x14ac:dyDescent="0.25">
      <c r="G28" s="11"/>
    </row>
    <row r="37" spans="7:7" x14ac:dyDescent="0.25">
      <c r="G37" s="6"/>
    </row>
    <row r="40" spans="7:7" x14ac:dyDescent="0.25">
      <c r="G40" s="11" t="s">
        <v>138</v>
      </c>
    </row>
  </sheetData>
  <sortState xmlns:xlrd2="http://schemas.microsoft.com/office/spreadsheetml/2017/richdata2" ref="B8:F12">
    <sortCondition descending="1" ref="F8:F12"/>
  </sortState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9"/>
  <sheetViews>
    <sheetView zoomScaleNormal="100" workbookViewId="0">
      <selection activeCell="D1" sqref="D1:D1048576"/>
    </sheetView>
  </sheetViews>
  <sheetFormatPr defaultRowHeight="15" x14ac:dyDescent="0.25"/>
  <cols>
    <col min="1" max="1" width="9.140625" style="1"/>
    <col min="2" max="2" width="26.85546875" style="1" customWidth="1"/>
    <col min="3" max="3" width="16.7109375" style="1" customWidth="1"/>
    <col min="4" max="16384" width="9.140625" style="1"/>
  </cols>
  <sheetData>
    <row r="1" spans="1:7" x14ac:dyDescent="0.25">
      <c r="A1" s="3"/>
      <c r="B1" s="3" t="s">
        <v>0</v>
      </c>
      <c r="C1" s="3" t="s">
        <v>1</v>
      </c>
      <c r="D1" s="8" t="s">
        <v>134</v>
      </c>
      <c r="E1" s="8" t="s">
        <v>135</v>
      </c>
      <c r="F1" s="9" t="s">
        <v>136</v>
      </c>
      <c r="G1" s="9" t="s">
        <v>137</v>
      </c>
    </row>
    <row r="2" spans="1:7" x14ac:dyDescent="0.25">
      <c r="A2" s="3"/>
      <c r="B2" s="3"/>
      <c r="C2" s="3"/>
      <c r="D2" s="3"/>
      <c r="E2" s="3"/>
      <c r="F2" s="4"/>
      <c r="G2" s="4"/>
    </row>
    <row r="3" spans="1:7" x14ac:dyDescent="0.25">
      <c r="A3" s="2" t="s">
        <v>13</v>
      </c>
      <c r="B3" s="8" t="s">
        <v>69</v>
      </c>
      <c r="C3" s="8" t="s">
        <v>47</v>
      </c>
      <c r="D3" s="3">
        <v>1214</v>
      </c>
      <c r="E3" s="3"/>
      <c r="F3" s="4"/>
      <c r="G3" s="4"/>
    </row>
    <row r="4" spans="1:7" x14ac:dyDescent="0.25">
      <c r="A4" s="3"/>
      <c r="B4" s="8" t="s">
        <v>70</v>
      </c>
      <c r="C4" s="8" t="s">
        <v>47</v>
      </c>
      <c r="D4" s="3">
        <v>1421</v>
      </c>
      <c r="E4" s="3">
        <f>D3+D4</f>
        <v>2635</v>
      </c>
      <c r="F4" s="9" t="s">
        <v>138</v>
      </c>
      <c r="G4" s="9" t="s">
        <v>139</v>
      </c>
    </row>
    <row r="5" spans="1:7" x14ac:dyDescent="0.25">
      <c r="A5" s="3"/>
      <c r="B5" s="3"/>
      <c r="C5" s="3"/>
      <c r="D5" s="3"/>
      <c r="E5" s="3"/>
      <c r="F5" s="9"/>
      <c r="G5" s="9"/>
    </row>
    <row r="6" spans="1:7" x14ac:dyDescent="0.25">
      <c r="A6" s="2" t="s">
        <v>14</v>
      </c>
      <c r="B6" s="8" t="s">
        <v>114</v>
      </c>
      <c r="C6" s="8" t="s">
        <v>112</v>
      </c>
      <c r="D6" s="3">
        <v>1176</v>
      </c>
      <c r="E6" s="3"/>
      <c r="F6" s="9"/>
      <c r="G6" s="9"/>
    </row>
    <row r="7" spans="1:7" x14ac:dyDescent="0.25">
      <c r="A7" s="3"/>
      <c r="B7" s="8" t="s">
        <v>113</v>
      </c>
      <c r="C7" s="8" t="s">
        <v>112</v>
      </c>
      <c r="D7" s="3">
        <v>1320</v>
      </c>
      <c r="E7" s="3">
        <f>D6+D7</f>
        <v>2496</v>
      </c>
      <c r="F7" s="9" t="s">
        <v>138</v>
      </c>
      <c r="G7" s="9" t="s">
        <v>140</v>
      </c>
    </row>
    <row r="8" spans="1:7" x14ac:dyDescent="0.25">
      <c r="A8" s="3"/>
      <c r="D8" s="3"/>
      <c r="E8" s="3"/>
      <c r="F8" s="4"/>
      <c r="G8" s="9"/>
    </row>
    <row r="9" spans="1:7" x14ac:dyDescent="0.25">
      <c r="A9" s="2" t="s">
        <v>15</v>
      </c>
      <c r="B9" s="8" t="s">
        <v>30</v>
      </c>
      <c r="C9" s="8" t="s">
        <v>28</v>
      </c>
      <c r="D9" s="3">
        <v>1176</v>
      </c>
      <c r="E9" s="3"/>
      <c r="F9" s="3"/>
      <c r="G9" s="9"/>
    </row>
    <row r="10" spans="1:7" x14ac:dyDescent="0.25">
      <c r="A10" s="3"/>
      <c r="B10" s="8" t="s">
        <v>44</v>
      </c>
      <c r="C10" s="8" t="s">
        <v>28</v>
      </c>
      <c r="D10" s="3">
        <v>1082</v>
      </c>
      <c r="E10" s="3">
        <f>D9+D10</f>
        <v>2258</v>
      </c>
      <c r="F10" s="9" t="s">
        <v>138</v>
      </c>
      <c r="G10" s="9" t="s">
        <v>141</v>
      </c>
    </row>
    <row r="11" spans="1:7" x14ac:dyDescent="0.25">
      <c r="A11" s="3"/>
      <c r="B11" s="3"/>
      <c r="C11" s="3"/>
      <c r="D11" s="3"/>
      <c r="E11" s="3"/>
      <c r="F11" s="3"/>
      <c r="G11" s="4"/>
    </row>
    <row r="12" spans="1:7" x14ac:dyDescent="0.25">
      <c r="A12" s="2" t="s">
        <v>16</v>
      </c>
      <c r="B12" s="8" t="s">
        <v>118</v>
      </c>
      <c r="C12" s="8" t="s">
        <v>62</v>
      </c>
      <c r="D12" s="3">
        <v>1004</v>
      </c>
      <c r="E12" s="3"/>
      <c r="F12" s="3"/>
      <c r="G12" s="4"/>
    </row>
    <row r="13" spans="1:7" x14ac:dyDescent="0.25">
      <c r="A13" s="3"/>
      <c r="B13" s="8" t="s">
        <v>120</v>
      </c>
      <c r="C13" s="8" t="s">
        <v>62</v>
      </c>
      <c r="D13" s="3">
        <v>1252</v>
      </c>
      <c r="E13" s="3">
        <f>D12+D13</f>
        <v>2256</v>
      </c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2" t="s">
        <v>17</v>
      </c>
      <c r="B15" s="8" t="s">
        <v>132</v>
      </c>
      <c r="C15" s="8" t="s">
        <v>47</v>
      </c>
      <c r="D15" s="3">
        <v>1035</v>
      </c>
      <c r="E15" s="3"/>
      <c r="F15" s="3"/>
      <c r="G15" s="3"/>
    </row>
    <row r="16" spans="1:7" x14ac:dyDescent="0.25">
      <c r="A16" s="3"/>
      <c r="B16" s="8" t="s">
        <v>48</v>
      </c>
      <c r="C16" s="8" t="s">
        <v>47</v>
      </c>
      <c r="D16" s="3">
        <v>1203</v>
      </c>
      <c r="E16" s="3">
        <f>D15+D16</f>
        <v>2238</v>
      </c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2" t="s">
        <v>18</v>
      </c>
      <c r="B18" s="8" t="s">
        <v>34</v>
      </c>
      <c r="C18" s="8" t="s">
        <v>43</v>
      </c>
      <c r="D18" s="3">
        <v>1186</v>
      </c>
      <c r="E18" s="3"/>
      <c r="F18" s="3"/>
      <c r="G18" s="3"/>
    </row>
    <row r="19" spans="1:7" x14ac:dyDescent="0.25">
      <c r="A19" s="3"/>
      <c r="B19" s="8" t="s">
        <v>35</v>
      </c>
      <c r="C19" s="8" t="s">
        <v>43</v>
      </c>
      <c r="D19" s="3">
        <v>1035</v>
      </c>
      <c r="E19" s="3">
        <f>D18+D19</f>
        <v>2221</v>
      </c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2" t="s">
        <v>19</v>
      </c>
      <c r="B21" s="8" t="s">
        <v>50</v>
      </c>
      <c r="C21" s="8" t="s">
        <v>42</v>
      </c>
      <c r="D21" s="3">
        <v>1056</v>
      </c>
      <c r="E21" s="3"/>
      <c r="F21" s="3"/>
      <c r="G21" s="3"/>
    </row>
    <row r="22" spans="1:7" x14ac:dyDescent="0.25">
      <c r="A22" s="3"/>
      <c r="B22" s="8" t="s">
        <v>51</v>
      </c>
      <c r="C22" s="8" t="s">
        <v>42</v>
      </c>
      <c r="D22" s="3">
        <v>1063</v>
      </c>
      <c r="E22" s="3">
        <f>D21+D22</f>
        <v>2119</v>
      </c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2" t="s">
        <v>20</v>
      </c>
      <c r="B24" s="8" t="s">
        <v>71</v>
      </c>
      <c r="C24" s="8" t="s">
        <v>72</v>
      </c>
      <c r="D24" s="3">
        <v>992</v>
      </c>
      <c r="E24" s="3"/>
      <c r="F24" s="3"/>
      <c r="G24" s="3"/>
    </row>
    <row r="25" spans="1:7" x14ac:dyDescent="0.25">
      <c r="A25" s="3"/>
      <c r="B25" s="8" t="s">
        <v>74</v>
      </c>
      <c r="C25" s="8" t="s">
        <v>76</v>
      </c>
      <c r="D25" s="3">
        <v>1007</v>
      </c>
      <c r="E25" s="3">
        <f>D24+D25</f>
        <v>1999</v>
      </c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2" t="s">
        <v>21</v>
      </c>
      <c r="B27" s="8" t="s">
        <v>63</v>
      </c>
      <c r="C27" s="8" t="s">
        <v>62</v>
      </c>
      <c r="D27" s="3">
        <v>1041</v>
      </c>
      <c r="E27" s="3"/>
      <c r="F27" s="3"/>
      <c r="G27" s="3"/>
    </row>
    <row r="28" spans="1:7" x14ac:dyDescent="0.25">
      <c r="A28" s="3"/>
      <c r="B28" s="8" t="s">
        <v>64</v>
      </c>
      <c r="C28" s="8" t="s">
        <v>62</v>
      </c>
      <c r="D28" s="3">
        <v>943</v>
      </c>
      <c r="E28" s="3">
        <f>D27+D28</f>
        <v>1984</v>
      </c>
      <c r="F28" s="3"/>
      <c r="G28" s="3"/>
    </row>
    <row r="29" spans="1:7" x14ac:dyDescent="0.25">
      <c r="B29" s="3"/>
      <c r="C29" s="3"/>
      <c r="D29" s="3"/>
      <c r="E29" s="3"/>
      <c r="F29" s="3"/>
      <c r="G29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8"/>
  <sheetViews>
    <sheetView workbookViewId="0">
      <selection activeCell="D1" sqref="D1:D1048576"/>
    </sheetView>
  </sheetViews>
  <sheetFormatPr defaultRowHeight="15" x14ac:dyDescent="0.25"/>
  <cols>
    <col min="1" max="1" width="9.140625" style="1"/>
    <col min="2" max="2" width="21.7109375" style="1" customWidth="1"/>
    <col min="3" max="3" width="14" style="1" customWidth="1"/>
    <col min="4" max="16384" width="9.140625" style="1"/>
  </cols>
  <sheetData>
    <row r="1" spans="1:7" x14ac:dyDescent="0.25">
      <c r="A1" s="3"/>
      <c r="B1" s="3" t="s">
        <v>0</v>
      </c>
      <c r="C1" s="3" t="s">
        <v>1</v>
      </c>
      <c r="D1" s="8" t="s">
        <v>134</v>
      </c>
      <c r="E1" s="8" t="s">
        <v>135</v>
      </c>
      <c r="F1" s="9" t="s">
        <v>136</v>
      </c>
      <c r="G1" s="9" t="s">
        <v>137</v>
      </c>
    </row>
    <row r="2" spans="1:7" x14ac:dyDescent="0.25">
      <c r="A2" s="3"/>
      <c r="B2" s="3"/>
      <c r="C2" s="3"/>
      <c r="D2" s="3"/>
      <c r="E2" s="3"/>
      <c r="F2" s="4"/>
      <c r="G2" s="4"/>
    </row>
    <row r="3" spans="1:7" x14ac:dyDescent="0.25">
      <c r="A3" s="2" t="s">
        <v>22</v>
      </c>
      <c r="B3" s="8" t="s">
        <v>54</v>
      </c>
      <c r="C3" s="8" t="s">
        <v>3</v>
      </c>
      <c r="D3" s="3">
        <v>1118</v>
      </c>
      <c r="E3" s="3"/>
      <c r="F3" s="4"/>
      <c r="G3" s="4"/>
    </row>
    <row r="4" spans="1:7" x14ac:dyDescent="0.25">
      <c r="A4" s="3"/>
      <c r="B4" s="8" t="s">
        <v>56</v>
      </c>
      <c r="C4" s="8" t="s">
        <v>3</v>
      </c>
      <c r="D4" s="3">
        <v>841</v>
      </c>
      <c r="E4" s="3">
        <f>D3+D4</f>
        <v>1959</v>
      </c>
      <c r="F4" s="9" t="s">
        <v>138</v>
      </c>
      <c r="G4" s="9" t="s">
        <v>139</v>
      </c>
    </row>
    <row r="5" spans="1:7" x14ac:dyDescent="0.25">
      <c r="F5" s="11"/>
      <c r="G5" s="11"/>
    </row>
    <row r="6" spans="1:7" x14ac:dyDescent="0.25">
      <c r="F6" s="11"/>
      <c r="G6" s="11"/>
    </row>
    <row r="7" spans="1:7" x14ac:dyDescent="0.25">
      <c r="F7" s="12"/>
      <c r="G7" s="12"/>
    </row>
    <row r="8" spans="1:7" x14ac:dyDescent="0.25">
      <c r="F8" s="12"/>
      <c r="G8" s="1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2"/>
  <sheetViews>
    <sheetView workbookViewId="0">
      <selection activeCell="D26" sqref="D26"/>
    </sheetView>
  </sheetViews>
  <sheetFormatPr defaultRowHeight="15" x14ac:dyDescent="0.25"/>
  <cols>
    <col min="1" max="1" width="9.140625" style="1"/>
    <col min="2" max="2" width="22.42578125" style="1" customWidth="1"/>
    <col min="3" max="3" width="16.85546875" style="1" customWidth="1"/>
    <col min="4" max="16384" width="9.140625" style="1"/>
  </cols>
  <sheetData>
    <row r="1" spans="1:7" x14ac:dyDescent="0.25">
      <c r="A1" s="3"/>
      <c r="B1" s="3" t="s">
        <v>0</v>
      </c>
      <c r="C1" s="3" t="s">
        <v>1</v>
      </c>
      <c r="D1" s="8" t="s">
        <v>134</v>
      </c>
      <c r="E1" s="8" t="s">
        <v>135</v>
      </c>
      <c r="F1" s="9" t="s">
        <v>136</v>
      </c>
      <c r="G1" s="9" t="s">
        <v>137</v>
      </c>
    </row>
    <row r="2" spans="1:7" x14ac:dyDescent="0.25">
      <c r="A2" s="3"/>
      <c r="B2" s="3"/>
      <c r="C2" s="3"/>
      <c r="D2" s="3"/>
      <c r="E2" s="3"/>
      <c r="F2" s="4"/>
      <c r="G2" s="4"/>
    </row>
    <row r="3" spans="1:7" x14ac:dyDescent="0.25">
      <c r="A3" s="2" t="s">
        <v>23</v>
      </c>
      <c r="B3" s="8" t="s">
        <v>11</v>
      </c>
      <c r="C3" s="8" t="s">
        <v>3</v>
      </c>
      <c r="D3" s="3">
        <v>1196</v>
      </c>
      <c r="E3" s="3"/>
      <c r="F3" s="9"/>
      <c r="G3" s="4"/>
    </row>
    <row r="4" spans="1:7" x14ac:dyDescent="0.25">
      <c r="A4" s="3"/>
      <c r="B4" s="8" t="s">
        <v>12</v>
      </c>
      <c r="C4" s="8" t="s">
        <v>3</v>
      </c>
      <c r="D4" s="3">
        <v>1286</v>
      </c>
      <c r="E4" s="3">
        <f>D3+D4</f>
        <v>2482</v>
      </c>
      <c r="F4" s="9" t="s">
        <v>138</v>
      </c>
      <c r="G4" s="9" t="s">
        <v>139</v>
      </c>
    </row>
    <row r="5" spans="1:7" x14ac:dyDescent="0.25">
      <c r="A5" s="3"/>
      <c r="B5" s="3"/>
      <c r="C5" s="3"/>
      <c r="D5" s="3"/>
      <c r="E5" s="3"/>
      <c r="F5" s="9"/>
      <c r="G5" s="9"/>
    </row>
    <row r="6" spans="1:7" x14ac:dyDescent="0.25">
      <c r="A6" s="2" t="s">
        <v>24</v>
      </c>
      <c r="B6" s="8" t="s">
        <v>32</v>
      </c>
      <c r="C6" s="8" t="s">
        <v>5</v>
      </c>
      <c r="D6" s="3">
        <v>977</v>
      </c>
      <c r="E6" s="3"/>
      <c r="F6" s="4"/>
      <c r="G6" s="9"/>
    </row>
    <row r="7" spans="1:7" x14ac:dyDescent="0.25">
      <c r="A7" s="3"/>
      <c r="B7" s="8" t="s">
        <v>33</v>
      </c>
      <c r="C7" s="8" t="s">
        <v>3</v>
      </c>
      <c r="D7" s="3">
        <v>1266</v>
      </c>
      <c r="E7" s="3">
        <f>D6+D7</f>
        <v>2243</v>
      </c>
      <c r="F7" s="4"/>
      <c r="G7" s="9" t="s">
        <v>140</v>
      </c>
    </row>
    <row r="8" spans="1:7" x14ac:dyDescent="0.25">
      <c r="A8" s="3"/>
      <c r="D8" s="3"/>
      <c r="E8" s="3"/>
      <c r="F8" s="3"/>
      <c r="G8" s="9"/>
    </row>
    <row r="9" spans="1:7" x14ac:dyDescent="0.25">
      <c r="A9" s="7" t="s">
        <v>41</v>
      </c>
      <c r="B9" s="8" t="s">
        <v>7</v>
      </c>
      <c r="C9" s="8" t="s">
        <v>5</v>
      </c>
      <c r="D9" s="3">
        <v>863</v>
      </c>
      <c r="E9" s="3"/>
      <c r="F9" s="3"/>
      <c r="G9" s="9"/>
    </row>
    <row r="10" spans="1:7" x14ac:dyDescent="0.25">
      <c r="A10" s="3"/>
      <c r="B10" s="8" t="s">
        <v>9</v>
      </c>
      <c r="C10" s="8" t="s">
        <v>5</v>
      </c>
      <c r="D10" s="3">
        <v>1142</v>
      </c>
      <c r="E10" s="3">
        <f>D9+D10</f>
        <v>2005</v>
      </c>
      <c r="F10" s="3"/>
      <c r="G10" s="9" t="s">
        <v>141</v>
      </c>
    </row>
    <row r="11" spans="1:7" x14ac:dyDescent="0.25">
      <c r="B11" s="3"/>
      <c r="C11" s="3"/>
      <c r="D11" s="3"/>
      <c r="E11" s="3"/>
      <c r="F11" s="3"/>
      <c r="G11" s="4"/>
    </row>
    <row r="12" spans="1:7" x14ac:dyDescent="0.25">
      <c r="G12" s="1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Oldboys</vt:lpstr>
      <vt:lpstr>Oldgirls</vt:lpstr>
      <vt:lpstr>OB P</vt:lpstr>
      <vt:lpstr>OG P</vt:lpstr>
      <vt:lpstr>OLD Mix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Olsen</dc:creator>
  <cp:lastModifiedBy>Bjarne Olsen</cp:lastModifiedBy>
  <cp:lastPrinted>2026-03-28T13:05:00Z</cp:lastPrinted>
  <dcterms:created xsi:type="dcterms:W3CDTF">2023-02-19T15:50:31Z</dcterms:created>
  <dcterms:modified xsi:type="dcterms:W3CDTF">2026-03-30T13:11:06Z</dcterms:modified>
</cp:coreProperties>
</file>